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Fleet Risk Profile" sheetId="1" state="visible" r:id="rId1"/>
    <sheet xmlns:r="http://schemas.openxmlformats.org/officeDocument/2006/relationships" name="Deferred Maint Debt" sheetId="2" state="visible" r:id="rId2"/>
    <sheet xmlns:r="http://schemas.openxmlformats.org/officeDocument/2006/relationships" name="Inspection ROI" sheetId="3" state="visible" r:id="rId3"/>
    <sheet xmlns:r="http://schemas.openxmlformats.org/officeDocument/2006/relationships" name="Normal vs Crisis" sheetId="4" state="visible" r:id="rId4"/>
    <sheet xmlns:r="http://schemas.openxmlformats.org/officeDocument/2006/relationships" name="Standards &amp; Sources" sheetId="5" state="visible" r:id="rId5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6">
    <numFmt numFmtId="164" formatCode="0.000"/>
    <numFmt numFmtId="165" formatCode="0.0"/>
    <numFmt numFmtId="166" formatCode="\$#,##0"/>
    <numFmt numFmtId="167" formatCode="0.000%"/>
    <numFmt numFmtId="168" formatCode="0.0%"/>
    <numFmt numFmtId="169" formatCode="0.0\x"/>
  </numFmts>
  <fonts count="23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112244"/>
      <sz val="14"/>
    </font>
    <font>
      <name val="Arial"/>
      <charset val="1"/>
      <family val="0"/>
      <color rgb="FF6B7B8D"/>
      <sz val="10"/>
    </font>
    <font>
      <name val="Arial"/>
      <charset val="1"/>
      <family val="0"/>
      <b val="1"/>
      <color rgb="FF0071BC"/>
      <sz val="10"/>
    </font>
    <font>
      <name val="Arial"/>
      <charset val="1"/>
      <family val="0"/>
      <i val="1"/>
      <color rgb="FF6B7B8D"/>
      <sz val="9"/>
    </font>
    <font>
      <name val="Arial"/>
      <charset val="1"/>
      <family val="0"/>
      <b val="1"/>
      <color rgb="FFFFFFFF"/>
      <sz val="11"/>
    </font>
    <font>
      <name val="Arial"/>
      <charset val="1"/>
      <family val="0"/>
      <color rgb="FF0055AA"/>
      <sz val="11"/>
    </font>
    <font>
      <name val="Arial"/>
      <charset val="1"/>
      <family val="0"/>
      <color rgb="FF1A1A1A"/>
      <sz val="11"/>
    </font>
    <font>
      <name val="Arial"/>
      <charset val="1"/>
      <family val="0"/>
      <b val="1"/>
      <color rgb="FF1A1A1A"/>
      <sz val="11"/>
    </font>
    <font>
      <name val="Arial"/>
      <charset val="1"/>
      <family val="0"/>
      <b val="1"/>
      <color rgb="FF112244"/>
      <sz val="12"/>
    </font>
    <font>
      <name val="Arial"/>
      <charset val="1"/>
      <family val="0"/>
      <b val="1"/>
      <color rgb="FF112244"/>
      <sz val="11"/>
    </font>
    <font>
      <name val="Arial"/>
      <charset val="1"/>
      <family val="0"/>
      <b val="1"/>
      <color rgb="FFC62828"/>
      <sz val="11"/>
    </font>
    <font>
      <name val="Arial"/>
      <charset val="1"/>
      <family val="0"/>
      <b val="1"/>
      <color rgb="FF112244"/>
      <sz val="9"/>
    </font>
    <font>
      <name val="Arial"/>
      <charset val="1"/>
      <family val="0"/>
      <color rgb="FF6B7B8D"/>
      <sz val="8"/>
    </font>
    <font>
      <name val="Arial"/>
      <charset val="1"/>
      <family val="0"/>
      <color rgb="FF6B7B8D"/>
      <sz val="9"/>
    </font>
    <font>
      <name val="Arial"/>
      <charset val="1"/>
      <family val="0"/>
      <b val="1"/>
      <color rgb="FF8B0000"/>
      <sz val="11"/>
    </font>
    <font>
      <name val="Arial"/>
      <charset val="1"/>
      <family val="0"/>
      <b val="1"/>
      <color rgb="FF2E7D32"/>
      <sz val="11"/>
    </font>
    <font>
      <name val="Arial"/>
      <charset val="1"/>
      <family val="0"/>
      <b val="1"/>
      <color rgb="FF1A1A1A"/>
      <sz val="10"/>
    </font>
    <font>
      <name val="Arial"/>
      <charset val="1"/>
      <family val="0"/>
      <color rgb="FF1A1A1A"/>
      <sz val="10"/>
    </font>
    <font>
      <name val="Arial"/>
      <charset val="1"/>
      <family val="0"/>
      <color rgb="FF0071BC"/>
      <sz val="10"/>
    </font>
  </fonts>
  <fills count="6">
    <fill>
      <patternFill/>
    </fill>
    <fill>
      <patternFill patternType="gray125"/>
    </fill>
    <fill>
      <patternFill patternType="solid">
        <fgColor rgb="FF112244"/>
        <bgColor rgb="FF1A1A1A"/>
      </patternFill>
    </fill>
    <fill>
      <patternFill patternType="solid">
        <fgColor rgb="FF0071BC"/>
        <bgColor rgb="FF0055AA"/>
      </patternFill>
    </fill>
    <fill>
      <patternFill patternType="solid">
        <fgColor rgb="FFEDF2F9"/>
        <bgColor rgb="FFFFFFFF"/>
      </patternFill>
    </fill>
    <fill>
      <patternFill patternType="solid">
        <fgColor rgb="FFFFF3CD"/>
        <bgColor rgb="FFEDF2F9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1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right" vertical="bottom"/>
    </xf>
    <xf numFmtId="0" fontId="0" fillId="3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center" vertical="center" wrapText="1"/>
    </xf>
    <xf numFmtId="0" fontId="9" fillId="4" borderId="0" applyAlignment="1" pivotButton="0" quotePrefix="0" xfId="0">
      <alignment horizontal="left" vertical="bottom"/>
    </xf>
    <xf numFmtId="0" fontId="9" fillId="4" borderId="0" applyAlignment="1" pivotButton="0" quotePrefix="0" xfId="0">
      <alignment horizontal="center" vertical="bottom"/>
    </xf>
    <xf numFmtId="164" fontId="9" fillId="5" borderId="0" applyAlignment="1" pivotButton="0" quotePrefix="0" xfId="0">
      <alignment horizontal="center" vertical="bottom"/>
    </xf>
    <xf numFmtId="165" fontId="10" fillId="4" borderId="0" applyAlignment="1" pivotButton="0" quotePrefix="0" xfId="0">
      <alignment horizontal="center" vertical="bottom"/>
    </xf>
    <xf numFmtId="166" fontId="9" fillId="5" borderId="0" applyAlignment="1" pivotButton="0" quotePrefix="0" xfId="0">
      <alignment horizontal="center" vertical="bottom"/>
    </xf>
    <xf numFmtId="166" fontId="10" fillId="4" borderId="0" applyAlignment="1" pivotButton="0" quotePrefix="0" xfId="0">
      <alignment horizontal="center" vertical="bottom"/>
    </xf>
    <xf numFmtId="166" fontId="9" fillId="4" borderId="0" applyAlignment="1" pivotButton="0" quotePrefix="0" xfId="0">
      <alignment horizontal="center" vertical="bottom"/>
    </xf>
    <xf numFmtId="167" fontId="10" fillId="4" borderId="0" applyAlignment="1" pivotButton="0" quotePrefix="0" xfId="0">
      <alignment horizontal="center" vertical="bottom"/>
    </xf>
    <xf numFmtId="0" fontId="11" fillId="4" borderId="0" applyAlignment="1" pivotButton="0" quotePrefix="0" xfId="0">
      <alignment horizontal="center" vertical="bottom"/>
    </xf>
    <xf numFmtId="0" fontId="9" fillId="0" borderId="0" applyAlignment="1" pivotButton="0" quotePrefix="0" xfId="0">
      <alignment horizontal="left" vertical="bottom"/>
    </xf>
    <xf numFmtId="0" fontId="9" fillId="0" borderId="0" applyAlignment="1" pivotButton="0" quotePrefix="0" xfId="0">
      <alignment horizontal="center" vertical="bottom"/>
    </xf>
    <xf numFmtId="165" fontId="10" fillId="0" borderId="0" applyAlignment="1" pivotButton="0" quotePrefix="0" xfId="0">
      <alignment horizontal="center" vertical="bottom"/>
    </xf>
    <xf numFmtId="166" fontId="10" fillId="0" borderId="0" applyAlignment="1" pivotButton="0" quotePrefix="0" xfId="0">
      <alignment horizontal="center" vertical="bottom"/>
    </xf>
    <xf numFmtId="166" fontId="9" fillId="0" borderId="0" applyAlignment="1" pivotButton="0" quotePrefix="0" xfId="0">
      <alignment horizontal="center" vertical="bottom"/>
    </xf>
    <xf numFmtId="167" fontId="10" fillId="0" borderId="0" applyAlignment="1" pivotButton="0" quotePrefix="0" xfId="0">
      <alignment horizontal="center" vertical="bottom"/>
    </xf>
    <xf numFmtId="0" fontId="11" fillId="0" borderId="0" applyAlignment="1" pivotButton="0" quotePrefix="0" xfId="0">
      <alignment horizontal="center" vertical="bottom"/>
    </xf>
    <xf numFmtId="0" fontId="12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166" fontId="13" fillId="0" borderId="0" applyAlignment="1" pivotButton="0" quotePrefix="0" xfId="0">
      <alignment horizontal="general" vertical="bottom"/>
    </xf>
    <xf numFmtId="166" fontId="14" fillId="0" borderId="0" applyAlignment="1" pivotButton="0" quotePrefix="0" xfId="0">
      <alignment horizontal="general" vertical="bottom"/>
    </xf>
    <xf numFmtId="168" fontId="10" fillId="0" borderId="0" applyAlignment="1" pivotButton="0" quotePrefix="0" xfId="0">
      <alignment horizontal="general" vertical="bottom"/>
    </xf>
    <xf numFmtId="0" fontId="15" fillId="0" borderId="0" applyAlignment="1" pivotButton="0" quotePrefix="0" xfId="0">
      <alignment horizontal="general" vertical="bottom"/>
    </xf>
    <xf numFmtId="0" fontId="16" fillId="0" borderId="0" applyAlignment="1" pivotButton="0" quotePrefix="0" xfId="0">
      <alignment horizontal="general" vertical="bottom"/>
    </xf>
    <xf numFmtId="166" fontId="9" fillId="5" borderId="0" applyAlignment="1" pivotButton="0" quotePrefix="0" xfId="0">
      <alignment horizontal="general" vertical="bottom"/>
    </xf>
    <xf numFmtId="0" fontId="17" fillId="0" borderId="0" applyAlignment="1" pivotButton="0" quotePrefix="0" xfId="0">
      <alignment horizontal="general" vertical="bottom"/>
    </xf>
    <xf numFmtId="168" fontId="9" fillId="5" borderId="0" applyAlignment="1" pivotButton="0" quotePrefix="0" xfId="0">
      <alignment horizontal="general" vertical="bottom"/>
    </xf>
    <xf numFmtId="169" fontId="9" fillId="5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center" vertical="bottom"/>
    </xf>
    <xf numFmtId="166" fontId="14" fillId="0" borderId="0" applyAlignment="1" pivotButton="0" quotePrefix="0" xfId="0">
      <alignment horizontal="center" vertical="bottom"/>
    </xf>
    <xf numFmtId="166" fontId="18" fillId="0" borderId="0" applyAlignment="1" pivotButton="0" quotePrefix="0" xfId="0">
      <alignment horizontal="center" vertical="bottom"/>
    </xf>
    <xf numFmtId="0" fontId="10" fillId="4" borderId="0" applyAlignment="1" pivotButton="0" quotePrefix="0" xfId="0">
      <alignment horizontal="center" vertical="bottom"/>
    </xf>
    <xf numFmtId="166" fontId="14" fillId="4" borderId="0" applyAlignment="1" pivotButton="0" quotePrefix="0" xfId="0">
      <alignment horizontal="center" vertical="bottom"/>
    </xf>
    <xf numFmtId="166" fontId="18" fillId="4" borderId="0" applyAlignment="1" pivotButton="0" quotePrefix="0" xfId="0">
      <alignment horizontal="center" vertical="bottom"/>
    </xf>
    <xf numFmtId="1" fontId="9" fillId="5" borderId="0" applyAlignment="1" pivotButton="0" quotePrefix="0" xfId="0">
      <alignment horizontal="general" vertical="bottom"/>
    </xf>
    <xf numFmtId="166" fontId="10" fillId="0" borderId="0" applyAlignment="1" pivotButton="0" quotePrefix="0" xfId="0">
      <alignment horizontal="general" vertical="bottom"/>
    </xf>
    <xf numFmtId="169" fontId="19" fillId="0" borderId="0" applyAlignment="1" pivotButton="0" quotePrefix="0" xfId="0">
      <alignment horizontal="general" vertical="bottom"/>
    </xf>
    <xf numFmtId="165" fontId="10" fillId="0" borderId="0" applyAlignment="1" pivotButton="0" quotePrefix="0" xfId="0">
      <alignment horizontal="general" vertical="bottom"/>
    </xf>
    <xf numFmtId="0" fontId="10" fillId="4" borderId="0" applyAlignment="1" pivotButton="0" quotePrefix="0" xfId="0">
      <alignment horizontal="general" vertical="bottom"/>
    </xf>
    <xf numFmtId="0" fontId="9" fillId="5" borderId="0" applyAlignment="1" pivotButton="0" quotePrefix="0" xfId="0">
      <alignment horizontal="center" vertical="bottom"/>
    </xf>
    <xf numFmtId="168" fontId="14" fillId="4" borderId="0" applyAlignment="1" pivotButton="0" quotePrefix="0" xfId="0">
      <alignment horizontal="center" vertical="bottom"/>
    </xf>
    <xf numFmtId="168" fontId="14" fillId="0" borderId="0" applyAlignment="1" pivotButton="0" quotePrefix="0" xfId="0">
      <alignment horizontal="center" vertical="bottom"/>
    </xf>
    <xf numFmtId="0" fontId="20" fillId="4" borderId="0" applyAlignment="1" pivotButton="0" quotePrefix="0" xfId="0">
      <alignment horizontal="general" vertical="bottom"/>
    </xf>
    <xf numFmtId="0" fontId="21" fillId="4" borderId="0" applyAlignment="1" pivotButton="0" quotePrefix="0" xfId="0">
      <alignment horizontal="general" vertical="bottom"/>
    </xf>
    <xf numFmtId="0" fontId="22" fillId="4" borderId="0" applyAlignment="1" pivotButton="0" quotePrefix="0" xfId="0">
      <alignment horizontal="general" vertical="bottom"/>
    </xf>
    <xf numFmtId="0" fontId="20" fillId="0" borderId="0" applyAlignment="1" pivotButton="0" quotePrefix="0" xfId="0">
      <alignment horizontal="general" vertical="bottom"/>
    </xf>
    <xf numFmtId="0" fontId="21" fillId="0" borderId="0" applyAlignment="1" pivotButton="0" quotePrefix="0" xfId="0">
      <alignment horizontal="general" vertical="bottom"/>
    </xf>
    <xf numFmtId="0" fontId="22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right" vertical="bottom"/>
    </xf>
    <xf numFmtId="0" fontId="0" fillId="3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center" vertical="center" wrapText="1"/>
    </xf>
    <xf numFmtId="0" fontId="9" fillId="4" borderId="0" applyAlignment="1" pivotButton="0" quotePrefix="0" xfId="0">
      <alignment horizontal="left" vertical="bottom"/>
    </xf>
    <xf numFmtId="0" fontId="9" fillId="4" borderId="0" applyAlignment="1" pivotButton="0" quotePrefix="0" xfId="0">
      <alignment horizontal="center" vertical="bottom"/>
    </xf>
    <xf numFmtId="164" fontId="9" fillId="5" borderId="0" applyAlignment="1" pivotButton="0" quotePrefix="0" xfId="0">
      <alignment horizontal="center" vertical="bottom"/>
    </xf>
    <xf numFmtId="165" fontId="10" fillId="4" borderId="0" applyAlignment="1" pivotButton="0" quotePrefix="0" xfId="0">
      <alignment horizontal="center" vertical="bottom"/>
    </xf>
    <xf numFmtId="166" fontId="9" fillId="5" borderId="0" applyAlignment="1" pivotButton="0" quotePrefix="0" xfId="0">
      <alignment horizontal="center" vertical="bottom"/>
    </xf>
    <xf numFmtId="166" fontId="10" fillId="4" borderId="0" applyAlignment="1" pivotButton="0" quotePrefix="0" xfId="0">
      <alignment horizontal="center" vertical="bottom"/>
    </xf>
    <xf numFmtId="166" fontId="9" fillId="4" borderId="0" applyAlignment="1" pivotButton="0" quotePrefix="0" xfId="0">
      <alignment horizontal="center" vertical="bottom"/>
    </xf>
    <xf numFmtId="167" fontId="10" fillId="4" borderId="0" applyAlignment="1" pivotButton="0" quotePrefix="0" xfId="0">
      <alignment horizontal="center" vertical="bottom"/>
    </xf>
    <xf numFmtId="0" fontId="11" fillId="4" borderId="0" applyAlignment="1" pivotButton="0" quotePrefix="0" xfId="0">
      <alignment horizontal="center" vertical="bottom"/>
    </xf>
    <xf numFmtId="0" fontId="9" fillId="0" borderId="0" applyAlignment="1" pivotButton="0" quotePrefix="0" xfId="0">
      <alignment horizontal="left" vertical="bottom"/>
    </xf>
    <xf numFmtId="0" fontId="9" fillId="0" borderId="0" applyAlignment="1" pivotButton="0" quotePrefix="0" xfId="0">
      <alignment horizontal="center" vertical="bottom"/>
    </xf>
    <xf numFmtId="165" fontId="10" fillId="0" borderId="0" applyAlignment="1" pivotButton="0" quotePrefix="0" xfId="0">
      <alignment horizontal="center" vertical="bottom"/>
    </xf>
    <xf numFmtId="166" fontId="10" fillId="0" borderId="0" applyAlignment="1" pivotButton="0" quotePrefix="0" xfId="0">
      <alignment horizontal="center" vertical="bottom"/>
    </xf>
    <xf numFmtId="166" fontId="9" fillId="0" borderId="0" applyAlignment="1" pivotButton="0" quotePrefix="0" xfId="0">
      <alignment horizontal="center" vertical="bottom"/>
    </xf>
    <xf numFmtId="167" fontId="10" fillId="0" borderId="0" applyAlignment="1" pivotButton="0" quotePrefix="0" xfId="0">
      <alignment horizontal="center" vertical="bottom"/>
    </xf>
    <xf numFmtId="0" fontId="11" fillId="0" borderId="0" applyAlignment="1" pivotButton="0" quotePrefix="0" xfId="0">
      <alignment horizontal="center" vertical="bottom"/>
    </xf>
    <xf numFmtId="0" fontId="12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166" fontId="13" fillId="0" borderId="0" applyAlignment="1" pivotButton="0" quotePrefix="0" xfId="0">
      <alignment horizontal="general" vertical="bottom"/>
    </xf>
    <xf numFmtId="166" fontId="14" fillId="0" borderId="0" applyAlignment="1" pivotButton="0" quotePrefix="0" xfId="0">
      <alignment horizontal="general" vertical="bottom"/>
    </xf>
    <xf numFmtId="168" fontId="10" fillId="0" borderId="0" applyAlignment="1" pivotButton="0" quotePrefix="0" xfId="0">
      <alignment horizontal="general" vertical="bottom"/>
    </xf>
    <xf numFmtId="0" fontId="15" fillId="0" borderId="0" applyAlignment="1" pivotButton="0" quotePrefix="0" xfId="0">
      <alignment horizontal="general" vertical="bottom"/>
    </xf>
    <xf numFmtId="0" fontId="16" fillId="0" borderId="0" applyAlignment="1" pivotButton="0" quotePrefix="0" xfId="0">
      <alignment horizontal="general" vertical="bottom"/>
    </xf>
    <xf numFmtId="166" fontId="9" fillId="5" borderId="0" applyAlignment="1" pivotButton="0" quotePrefix="0" xfId="0">
      <alignment horizontal="general" vertical="bottom"/>
    </xf>
    <xf numFmtId="0" fontId="17" fillId="0" borderId="0" applyAlignment="1" pivotButton="0" quotePrefix="0" xfId="0">
      <alignment horizontal="general" vertical="bottom"/>
    </xf>
    <xf numFmtId="168" fontId="9" fillId="5" borderId="0" applyAlignment="1" pivotButton="0" quotePrefix="0" xfId="0">
      <alignment horizontal="general" vertical="bottom"/>
    </xf>
    <xf numFmtId="169" fontId="9" fillId="5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center" vertical="bottom"/>
    </xf>
    <xf numFmtId="166" fontId="14" fillId="0" borderId="0" applyAlignment="1" pivotButton="0" quotePrefix="0" xfId="0">
      <alignment horizontal="center" vertical="bottom"/>
    </xf>
    <xf numFmtId="166" fontId="18" fillId="0" borderId="0" applyAlignment="1" pivotButton="0" quotePrefix="0" xfId="0">
      <alignment horizontal="center" vertical="bottom"/>
    </xf>
    <xf numFmtId="0" fontId="10" fillId="4" borderId="0" applyAlignment="1" pivotButton="0" quotePrefix="0" xfId="0">
      <alignment horizontal="center" vertical="bottom"/>
    </xf>
    <xf numFmtId="166" fontId="14" fillId="4" borderId="0" applyAlignment="1" pivotButton="0" quotePrefix="0" xfId="0">
      <alignment horizontal="center" vertical="bottom"/>
    </xf>
    <xf numFmtId="166" fontId="18" fillId="4" borderId="0" applyAlignment="1" pivotButton="0" quotePrefix="0" xfId="0">
      <alignment horizontal="center" vertical="bottom"/>
    </xf>
    <xf numFmtId="1" fontId="9" fillId="5" borderId="0" applyAlignment="1" pivotButton="0" quotePrefix="0" xfId="0">
      <alignment horizontal="general" vertical="bottom"/>
    </xf>
    <xf numFmtId="166" fontId="10" fillId="0" borderId="0" applyAlignment="1" pivotButton="0" quotePrefix="0" xfId="0">
      <alignment horizontal="general" vertical="bottom"/>
    </xf>
    <xf numFmtId="169" fontId="19" fillId="0" borderId="0" applyAlignment="1" pivotButton="0" quotePrefix="0" xfId="0">
      <alignment horizontal="general" vertical="bottom"/>
    </xf>
    <xf numFmtId="165" fontId="10" fillId="0" borderId="0" applyAlignment="1" pivotButton="0" quotePrefix="0" xfId="0">
      <alignment horizontal="general" vertical="bottom"/>
    </xf>
    <xf numFmtId="0" fontId="10" fillId="4" borderId="0" applyAlignment="1" pivotButton="0" quotePrefix="0" xfId="0">
      <alignment horizontal="general" vertical="bottom"/>
    </xf>
    <xf numFmtId="0" fontId="9" fillId="5" borderId="0" applyAlignment="1" pivotButton="0" quotePrefix="0" xfId="0">
      <alignment horizontal="center" vertical="bottom"/>
    </xf>
    <xf numFmtId="168" fontId="14" fillId="4" borderId="0" applyAlignment="1" pivotButton="0" quotePrefix="0" xfId="0">
      <alignment horizontal="center" vertical="bottom"/>
    </xf>
    <xf numFmtId="168" fontId="14" fillId="0" borderId="0" applyAlignment="1" pivotButton="0" quotePrefix="0" xfId="0">
      <alignment horizontal="center" vertical="bottom"/>
    </xf>
    <xf numFmtId="0" fontId="20" fillId="4" borderId="0" applyAlignment="1" pivotButton="0" quotePrefix="0" xfId="0">
      <alignment horizontal="general" vertical="bottom"/>
    </xf>
    <xf numFmtId="0" fontId="21" fillId="4" borderId="0" applyAlignment="1" pivotButton="0" quotePrefix="0" xfId="0">
      <alignment horizontal="general" vertical="bottom"/>
    </xf>
    <xf numFmtId="0" fontId="22" fillId="4" borderId="0" applyAlignment="1" pivotButton="0" quotePrefix="0" xfId="0">
      <alignment horizontal="general" vertical="bottom"/>
    </xf>
    <xf numFmtId="0" fontId="20" fillId="0" borderId="0" applyAlignment="1" pivotButton="0" quotePrefix="0" xfId="0">
      <alignment horizontal="general" vertical="bottom"/>
    </xf>
    <xf numFmtId="0" fontId="21" fillId="0" borderId="0" applyAlignment="1" pivotButton="0" quotePrefix="0" xfId="0">
      <alignment horizontal="general" vertical="bottom"/>
    </xf>
    <xf numFmtId="0" fontId="22" fillId="0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B0000"/>
      <rgbColor rgb="FF008000"/>
      <rgbColor rgb="FF000080"/>
      <rgbColor rgb="FF808000"/>
      <rgbColor rgb="FF800080"/>
      <rgbColor rgb="FF0055AA"/>
      <rgbColor rgb="FFC0C0C0"/>
      <rgbColor rgb="FF6B7B8D"/>
      <rgbColor rgb="FF9999FF"/>
      <rgbColor rgb="FF993366"/>
      <rgbColor rgb="FFFFF3CD"/>
      <rgbColor rgb="FFEDF2F9"/>
      <rgbColor rgb="FF660066"/>
      <rgbColor rgb="FFFF8080"/>
      <rgbColor rgb="FF0071B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12244"/>
      <rgbColor rgb="FF2E7D32"/>
      <rgbColor rgb="FF003300"/>
      <rgbColor rgb="FF333300"/>
      <rgbColor rgb="FFC62828"/>
      <rgbColor rgb="FF993366"/>
      <rgbColor rgb="FF333399"/>
      <rgbColor rgb="FF1A1A1A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/xl/worksheets/sheet3.xml"/><Relationship Id="rId7" Type="http://schemas.openxmlformats.org/officeDocument/2006/relationships/theme" Target="theme/theme1.xml"/><Relationship Id="rId2" Type="http://schemas.openxmlformats.org/officeDocument/2006/relationships/worksheet" Target="/xl/worksheets/sheet2.xml"/><Relationship Id="rId1" Type="http://schemas.openxmlformats.org/officeDocument/2006/relationships/worksheet" Target="/xl/worksheets/sheet1.xml"/><Relationship Id="rId6" Type="http://schemas.openxmlformats.org/officeDocument/2006/relationships/styles" Target="styles.xml"/><Relationship Id="rId5" Type="http://schemas.openxmlformats.org/officeDocument/2006/relationships/worksheet" Target="/xl/worksheets/sheet5.xml"/><Relationship Id="rId10" Type="http://schemas.openxmlformats.org/officeDocument/2006/relationships/customXml" Target="../customXml/item3.xml"/><Relationship Id="rId4" Type="http://schemas.openxmlformats.org/officeDocument/2006/relationships/worksheet" Target="/xl/worksheets/sheet4.xml"/><Relationship Id="rId9" Type="http://schemas.openxmlformats.org/officeDocument/2006/relationships/customXml" Target="../customXml/item2.xml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4.png" Id="rId1"/></Relationships>
</file>

<file path=xl/drawings/_rels/drawing5.xml.rels><Relationships xmlns="http://schemas.openxmlformats.org/package/2006/relationships"><Relationship Type="http://schemas.openxmlformats.org/officeDocument/2006/relationships/image" Target="/xl/media/image5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0</row>
      <rowOff>0</rowOff>
    </from>
    <ext cx="2476500" cy="3048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0</row>
      <rowOff>0</rowOff>
    </from>
    <ext cx="2476500" cy="3048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oneCellAnchor>
    <from>
      <col>0</col>
      <colOff>0</colOff>
      <row>0</row>
      <rowOff>0</rowOff>
    </from>
    <ext cx="2476500" cy="3048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.xml><?xml version="1.0" encoding="utf-8"?>
<wsDr xmlns="http://schemas.openxmlformats.org/drawingml/2006/spreadsheetDrawing">
  <oneCellAnchor>
    <from>
      <col>0</col>
      <colOff>0</colOff>
      <row>0</row>
      <rowOff>0</rowOff>
    </from>
    <ext cx="2476500" cy="3048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5.xml><?xml version="1.0" encoding="utf-8"?>
<wsDr xmlns="http://schemas.openxmlformats.org/drawingml/2006/spreadsheetDrawing">
  <oneCellAnchor>
    <from>
      <col>0</col>
      <colOff>0</colOff>
      <row>0</row>
      <rowOff>0</rowOff>
    </from>
    <ext cx="2476500" cy="3048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5.xml" Id="rId1"/></Relationships>
</file>

<file path=xl/worksheets/sheet1.xml><?xml version="1.0" encoding="utf-8"?>
<worksheet xmlns="http://schemas.openxmlformats.org/spreadsheetml/2006/main">
  <sheetPr filterMode="0">
    <tabColor rgb="FF0071BC"/>
    <outlinePr summaryBelow="1" summaryRight="1"/>
    <pageSetUpPr fitToPage="0"/>
  </sheetPr>
  <dimension ref="A1:P22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10" customWidth="1" style="55" min="1" max="1"/>
    <col width="12" customWidth="1" style="55" min="2" max="2"/>
    <col width="16" customWidth="1" style="55" min="3" max="3"/>
    <col width="14" customWidth="1" style="55" min="4" max="16"/>
  </cols>
  <sheetData>
    <row r="1" ht="52" customHeight="1" s="56">
      <c r="A1" s="57" t="n"/>
      <c r="B1" s="57" t="n"/>
      <c r="C1" s="57" t="n"/>
      <c r="D1" s="57" t="n"/>
      <c r="E1" s="57" t="n"/>
      <c r="F1" s="57" t="n"/>
      <c r="G1" s="57" t="n"/>
      <c r="H1" s="57" t="n"/>
      <c r="I1" s="57" t="n"/>
      <c r="J1" s="57" t="n"/>
      <c r="K1" s="57" t="n"/>
      <c r="L1" s="57" t="n"/>
      <c r="M1" s="57" t="n"/>
      <c r="N1" s="57" t="n"/>
      <c r="O1" s="57" t="n"/>
      <c r="P1" s="57" t="n"/>
    </row>
    <row r="2" ht="24" customHeight="1" s="56">
      <c r="A2" s="58" t="inlineStr">
        <is>
          <t>TANK FLEET FINANCIAL RISK CALCULATOR</t>
        </is>
      </c>
    </row>
    <row r="3" ht="15.75" customHeight="1" s="56">
      <c r="A3" s="59" t="inlineStr">
        <is>
          <t>Clearwell AI — The Actuarial Function of a Tank</t>
        </is>
      </c>
      <c r="P3" s="60" t="inlineStr">
        <is>
          <t>clearwell.ai</t>
        </is>
      </c>
    </row>
    <row r="4" ht="3.75" customHeight="1" s="56">
      <c r="A4" s="61" t="n"/>
      <c r="B4" s="61" t="n"/>
      <c r="C4" s="61" t="n"/>
      <c r="D4" s="61" t="n"/>
      <c r="E4" s="61" t="n"/>
      <c r="F4" s="61" t="n"/>
      <c r="G4" s="61" t="n"/>
      <c r="H4" s="61" t="n"/>
      <c r="I4" s="61" t="n"/>
      <c r="J4" s="61" t="n"/>
      <c r="K4" s="61" t="n"/>
      <c r="L4" s="61" t="n"/>
      <c r="M4" s="61" t="n"/>
      <c r="N4" s="61" t="n"/>
      <c r="O4" s="61" t="n"/>
      <c r="P4" s="61" t="n"/>
    </row>
    <row r="5" ht="15" customHeight="1" s="56">
      <c r="A5" s="62" t="inlineStr">
        <is>
          <t>Blue text = user inputs. Black text = formulas. Yellow cells = key assumptions.</t>
        </is>
      </c>
    </row>
    <row r="6" ht="27" customHeight="1" s="56">
      <c r="A6" s="63" t="inlineStr">
        <is>
          <t>Tank ID</t>
        </is>
      </c>
      <c r="B6" s="63" t="inlineStr">
        <is>
          <t>Product</t>
        </is>
      </c>
      <c r="C6" s="63" t="inlineStr">
        <is>
          <t>Capacity (bbl)</t>
        </is>
      </c>
      <c r="D6" s="63" t="inlineStr">
        <is>
          <t>Actual Thickness (in)</t>
        </is>
      </c>
      <c r="E6" s="63" t="inlineStr">
        <is>
          <t>Min Required (in)</t>
        </is>
      </c>
      <c r="F6" s="63" t="inlineStr">
        <is>
          <t>Corrosion Rate (in/yr)</t>
        </is>
      </c>
      <c r="G6" s="63" t="inlineStr">
        <is>
          <t>Remaining Life (yr)</t>
        </is>
      </c>
      <c r="H6" s="63" t="inlineStr">
        <is>
          <t>Product Value ($/bbl)</t>
        </is>
      </c>
      <c r="I6" s="63" t="inlineStr">
        <is>
          <t>Inventory at Risk ($)</t>
        </is>
      </c>
      <c r="J6" s="63" t="inlineStr">
        <is>
          <t>Annual Lease Revenue ($)</t>
        </is>
      </c>
      <c r="K6" s="63" t="inlineStr">
        <is>
          <t>Est. Production Loss ($/day)</t>
        </is>
      </c>
      <c r="L6" s="63" t="inlineStr">
        <is>
          <t>Component Damage ($)</t>
        </is>
      </c>
      <c r="M6" s="63" t="inlineStr">
        <is>
          <t>Environmental Cost ($)</t>
        </is>
      </c>
      <c r="N6" s="63" t="inlineStr">
        <is>
          <t>Annual PoF</t>
        </is>
      </c>
      <c r="O6" s="63" t="inlineStr">
        <is>
          <t>Annualized Risk ($/yr)</t>
        </is>
      </c>
      <c r="P6" s="63" t="inlineStr">
        <is>
          <t>Status</t>
        </is>
      </c>
    </row>
    <row r="7" ht="15" customHeight="1" s="56">
      <c r="A7" s="64" t="inlineStr">
        <is>
          <t>T-112</t>
        </is>
      </c>
      <c r="B7" s="64" t="inlineStr">
        <is>
          <t>Jet Fuel</t>
        </is>
      </c>
      <c r="C7" s="65" t="n">
        <v>60000</v>
      </c>
      <c r="D7" s="66" t="n">
        <v>0.35</v>
      </c>
      <c r="E7" s="66" t="n">
        <v>0.3</v>
      </c>
      <c r="F7" s="66" t="n">
        <v>0.025</v>
      </c>
      <c r="G7" s="67">
        <f>IF(F7=0,"N/A",(D7-E7)/F7)</f>
        <v/>
      </c>
      <c r="H7" s="68" t="n">
        <v>126</v>
      </c>
      <c r="I7" s="69">
        <f>C7*H7</f>
        <v/>
      </c>
      <c r="J7" s="68" t="n">
        <v>864000</v>
      </c>
      <c r="K7" s="70" t="n">
        <v>50000</v>
      </c>
      <c r="L7" s="70" t="n">
        <v>500000</v>
      </c>
      <c r="M7" s="70" t="n">
        <v>2000000</v>
      </c>
      <c r="N7" s="71">
        <f>IF(G7&lt;=2,0.05,IF(G7&lt;=5,0.02,IF(G7&lt;=10,0.005,0.001)))</f>
        <v/>
      </c>
      <c r="O7" s="69">
        <f>N7*(K7*30+L7+M7)</f>
        <v/>
      </c>
      <c r="P7" s="72">
        <f>IF(G7&lt;=3,"CRITICAL",IF(G7&lt;=8,"WATCH","OK"))</f>
        <v/>
      </c>
    </row>
    <row r="8" ht="15" customHeight="1" s="56">
      <c r="A8" s="73" t="inlineStr">
        <is>
          <t>T-101</t>
        </is>
      </c>
      <c r="B8" s="73" t="inlineStr">
        <is>
          <t>Crude</t>
        </is>
      </c>
      <c r="C8" s="74" t="n">
        <v>100000</v>
      </c>
      <c r="D8" s="66" t="n">
        <v>0.45</v>
      </c>
      <c r="E8" s="66" t="n">
        <v>0.3</v>
      </c>
      <c r="F8" s="66" t="n">
        <v>0.015</v>
      </c>
      <c r="G8" s="75">
        <f>IF(F8=0,"N/A",(D8-E8)/F8)</f>
        <v/>
      </c>
      <c r="H8" s="68" t="n">
        <v>126</v>
      </c>
      <c r="I8" s="76">
        <f>C8*H8</f>
        <v/>
      </c>
      <c r="J8" s="68" t="n">
        <v>1440000</v>
      </c>
      <c r="K8" s="77" t="n">
        <v>50000</v>
      </c>
      <c r="L8" s="77" t="n">
        <v>750000</v>
      </c>
      <c r="M8" s="77" t="n">
        <v>5000000</v>
      </c>
      <c r="N8" s="78">
        <f>IF(G8&lt;=2,0.05,IF(G8&lt;=5,0.02,IF(G8&lt;=10,0.005,0.001)))</f>
        <v/>
      </c>
      <c r="O8" s="76">
        <f>N8*(K8*30+L8+M8)</f>
        <v/>
      </c>
      <c r="P8" s="79">
        <f>IF(G8&lt;=3,"CRITICAL",IF(G8&lt;=8,"WATCH","OK"))</f>
        <v/>
      </c>
    </row>
    <row r="9" ht="15" customHeight="1" s="56">
      <c r="A9" s="64" t="inlineStr">
        <is>
          <t>T-205</t>
        </is>
      </c>
      <c r="B9" s="64" t="inlineStr">
        <is>
          <t>Gasoline</t>
        </is>
      </c>
      <c r="C9" s="65" t="n">
        <v>50000</v>
      </c>
      <c r="D9" s="66" t="n">
        <v>0.52</v>
      </c>
      <c r="E9" s="66" t="n">
        <v>0.25</v>
      </c>
      <c r="F9" s="66" t="n">
        <v>0.01</v>
      </c>
      <c r="G9" s="67">
        <f>IF(F9=0,"N/A",(D9-E9)/F9)</f>
        <v/>
      </c>
      <c r="H9" s="68" t="n">
        <v>110</v>
      </c>
      <c r="I9" s="69">
        <f>C9*H9</f>
        <v/>
      </c>
      <c r="J9" s="68" t="n">
        <v>720000</v>
      </c>
      <c r="K9" s="70" t="n">
        <v>50000</v>
      </c>
      <c r="L9" s="70" t="n">
        <v>300000</v>
      </c>
      <c r="M9" s="70" t="n">
        <v>1500000</v>
      </c>
      <c r="N9" s="71">
        <f>IF(G9&lt;=2,0.05,IF(G9&lt;=5,0.02,IF(G9&lt;=10,0.005,0.001)))</f>
        <v/>
      </c>
      <c r="O9" s="69">
        <f>N9*(K9*30+L9+M9)</f>
        <v/>
      </c>
      <c r="P9" s="72">
        <f>IF(G9&lt;=3,"CRITICAL",IF(G9&lt;=8,"WATCH","OK"))</f>
        <v/>
      </c>
    </row>
    <row r="10" ht="15" customHeight="1" s="56">
      <c r="A10" s="73" t="inlineStr">
        <is>
          <t>T-420</t>
        </is>
      </c>
      <c r="B10" s="73" t="inlineStr">
        <is>
          <t>Fuel Oil</t>
        </is>
      </c>
      <c r="C10" s="74" t="n">
        <v>120000</v>
      </c>
      <c r="D10" s="66" t="n">
        <v>0.48</v>
      </c>
      <c r="E10" s="66" t="n">
        <v>0.3</v>
      </c>
      <c r="F10" s="66" t="n">
        <v>0.012</v>
      </c>
      <c r="G10" s="75">
        <f>IF(F10=0,"N/A",(D10-E10)/F10)</f>
        <v/>
      </c>
      <c r="H10" s="68" t="n">
        <v>95</v>
      </c>
      <c r="I10" s="76">
        <f>C10*H10</f>
        <v/>
      </c>
      <c r="J10" s="68" t="n">
        <v>1728000</v>
      </c>
      <c r="K10" s="77" t="n">
        <v>50000</v>
      </c>
      <c r="L10" s="77" t="n">
        <v>600000</v>
      </c>
      <c r="M10" s="77" t="n">
        <v>3000000</v>
      </c>
      <c r="N10" s="78">
        <f>IF(G10&lt;=2,0.05,IF(G10&lt;=5,0.02,IF(G10&lt;=10,0.005,0.001)))</f>
        <v/>
      </c>
      <c r="O10" s="76">
        <f>N10*(K10*30+L10+M10)</f>
        <v/>
      </c>
      <c r="P10" s="79">
        <f>IF(G10&lt;=3,"CRITICAL",IF(G10&lt;=8,"WATCH","OK"))</f>
        <v/>
      </c>
    </row>
    <row r="11" ht="15" customHeight="1" s="56">
      <c r="A11" s="64" t="inlineStr">
        <is>
          <t>T-308</t>
        </is>
      </c>
      <c r="B11" s="64" t="inlineStr">
        <is>
          <t>Diesel</t>
        </is>
      </c>
      <c r="C11" s="65" t="n">
        <v>80000</v>
      </c>
      <c r="D11" s="66" t="n">
        <v>0.55</v>
      </c>
      <c r="E11" s="66" t="n">
        <v>0.25</v>
      </c>
      <c r="F11" s="66" t="n">
        <v>0.008</v>
      </c>
      <c r="G11" s="67">
        <f>IF(F11=0,"N/A",(D11-E11)/F11)</f>
        <v/>
      </c>
      <c r="H11" s="68" t="n">
        <v>95</v>
      </c>
      <c r="I11" s="69">
        <f>C11*H11</f>
        <v/>
      </c>
      <c r="J11" s="68" t="n">
        <v>1152000</v>
      </c>
      <c r="K11" s="70" t="n">
        <v>50000</v>
      </c>
      <c r="L11" s="70" t="n">
        <v>400000</v>
      </c>
      <c r="M11" s="70" t="n">
        <v>2000000</v>
      </c>
      <c r="N11" s="71">
        <f>IF(G11&lt;=2,0.05,IF(G11&lt;=5,0.02,IF(G11&lt;=10,0.005,0.001)))</f>
        <v/>
      </c>
      <c r="O11" s="69">
        <f>N11*(K11*30+L11+M11)</f>
        <v/>
      </c>
      <c r="P11" s="72">
        <f>IF(G11&lt;=3,"CRITICAL",IF(G11&lt;=8,"WATCH","OK"))</f>
        <v/>
      </c>
    </row>
    <row r="12" ht="15" customHeight="1" s="56">
      <c r="A12" s="73" t="inlineStr">
        <is>
          <t>T-515</t>
        </is>
      </c>
      <c r="B12" s="73" t="inlineStr">
        <is>
          <t>Naphtha</t>
        </is>
      </c>
      <c r="C12" s="74" t="n">
        <v>40000</v>
      </c>
      <c r="D12" s="66" t="n">
        <v>0.6</v>
      </c>
      <c r="E12" s="66" t="n">
        <v>0.25</v>
      </c>
      <c r="F12" s="66" t="n">
        <v>0.007</v>
      </c>
      <c r="G12" s="75">
        <f>IF(F12=0,"N/A",(D12-E12)/F12)</f>
        <v/>
      </c>
      <c r="H12" s="68" t="n">
        <v>95</v>
      </c>
      <c r="I12" s="76">
        <f>C12*H12</f>
        <v/>
      </c>
      <c r="J12" s="68" t="n">
        <v>576000</v>
      </c>
      <c r="K12" s="77" t="n">
        <v>50000</v>
      </c>
      <c r="L12" s="77" t="n">
        <v>200000</v>
      </c>
      <c r="M12" s="77" t="n">
        <v>1000000</v>
      </c>
      <c r="N12" s="78">
        <f>IF(G12&lt;=2,0.05,IF(G12&lt;=5,0.02,IF(G12&lt;=10,0.005,0.001)))</f>
        <v/>
      </c>
      <c r="O12" s="76">
        <f>N12*(K12*30+L12+M12)</f>
        <v/>
      </c>
      <c r="P12" s="79">
        <f>IF(G12&lt;=3,"CRITICAL",IF(G12&lt;=8,"WATCH","OK"))</f>
        <v/>
      </c>
    </row>
    <row r="14" ht="15" customHeight="1" s="56">
      <c r="A14" s="80" t="inlineStr">
        <is>
          <t>PORTFOLIO TOTALS</t>
        </is>
      </c>
    </row>
    <row r="15" ht="15" customHeight="1" s="56">
      <c r="A15" s="81" t="inlineStr">
        <is>
          <t>Total Inventory at Risk</t>
        </is>
      </c>
      <c r="B15" s="82">
        <f>SUM(I7:I12)</f>
        <v/>
      </c>
    </row>
    <row r="16" ht="15" customHeight="1" s="56">
      <c r="A16" s="81" t="inlineStr">
        <is>
          <t>Total Annual Lease Revenue</t>
        </is>
      </c>
      <c r="B16" s="82">
        <f>SUM(J7:J12)</f>
        <v/>
      </c>
    </row>
    <row r="17" ht="15" customHeight="1" s="56">
      <c r="A17" s="81" t="inlineStr">
        <is>
          <t>Total Annualized Risk</t>
        </is>
      </c>
      <c r="B17" s="83">
        <f>SUM(O7:O12)</f>
        <v/>
      </c>
    </row>
    <row r="18" ht="15" customHeight="1" s="56">
      <c r="A18" s="81" t="inlineStr">
        <is>
          <t>Risk as % of Revenue</t>
        </is>
      </c>
      <c r="B18" s="84">
        <f>IF(B16=0,0,B17/B16)</f>
        <v/>
      </c>
    </row>
    <row r="20" ht="3" customHeight="1" s="56">
      <c r="A20" s="61" t="n"/>
      <c r="B20" s="61" t="n"/>
      <c r="C20" s="61" t="n"/>
      <c r="D20" s="61" t="n"/>
      <c r="E20" s="61" t="n"/>
      <c r="F20" s="61" t="n"/>
      <c r="G20" s="61" t="n"/>
      <c r="H20" s="61" t="n"/>
      <c r="I20" s="61" t="n"/>
      <c r="J20" s="61" t="n"/>
      <c r="K20" s="61" t="n"/>
      <c r="L20" s="61" t="n"/>
      <c r="M20" s="61" t="n"/>
      <c r="N20" s="61" t="n"/>
      <c r="O20" s="61" t="n"/>
      <c r="P20" s="61" t="n"/>
    </row>
    <row r="21" ht="15" customHeight="1" s="56">
      <c r="A21" s="85" t="inlineStr">
        <is>
          <t>Clearwell AI — AI knows THE world. We teach it YOUR world.</t>
        </is>
      </c>
      <c r="P21" s="60" t="inlineStr">
        <is>
          <t>clearwell.ai</t>
        </is>
      </c>
    </row>
    <row r="22" ht="15" customHeight="1" s="56">
      <c r="A22" s="86" t="inlineStr">
        <is>
          <t>© 2026 Clearwell AI  •  The Actuarial Function of a Tank  •  CFO Cheat Sheet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 filterMode="0">
    <tabColor rgb="FFC62828"/>
    <outlinePr summaryBelow="1" summaryRight="1"/>
    <pageSetUpPr fitToPage="0"/>
  </sheetPr>
  <dimension ref="A1:F2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2" customWidth="1" style="55" min="1" max="1"/>
    <col width="20" customWidth="1" style="55" min="2" max="2"/>
    <col width="48" customWidth="1" style="55" min="3" max="3"/>
    <col width="20" customWidth="1" style="55" min="4" max="5"/>
    <col width="24" customWidth="1" style="55" min="6" max="6"/>
  </cols>
  <sheetData>
    <row r="1" ht="52" customHeight="1" s="56">
      <c r="A1" s="57" t="n"/>
      <c r="B1" s="57" t="n"/>
      <c r="C1" s="57" t="n"/>
      <c r="D1" s="57" t="n"/>
      <c r="E1" s="57" t="n"/>
      <c r="F1" s="57" t="n"/>
    </row>
    <row r="2" ht="24" customHeight="1" s="56">
      <c r="A2" s="58" t="inlineStr">
        <is>
          <t>DEFERRED MAINTENANCE DEBT CALCULATOR</t>
        </is>
      </c>
    </row>
    <row r="3" ht="15.75" customHeight="1" s="56">
      <c r="A3" s="59" t="inlineStr">
        <is>
          <t>Models the compounding cost of deferred maintenance over time</t>
        </is>
      </c>
      <c r="F3" s="60" t="inlineStr">
        <is>
          <t>clearwell.ai</t>
        </is>
      </c>
    </row>
    <row r="4" ht="3.75" customHeight="1" s="56">
      <c r="A4" s="61" t="n"/>
      <c r="B4" s="61" t="n"/>
      <c r="C4" s="61" t="n"/>
      <c r="D4" s="61" t="n"/>
      <c r="E4" s="61" t="n"/>
      <c r="F4" s="61" t="n"/>
    </row>
    <row r="5" ht="15" customHeight="1" s="56">
      <c r="A5" s="80" t="inlineStr">
        <is>
          <t>ASSUMPTIONS</t>
        </is>
      </c>
    </row>
    <row r="6" ht="15" customHeight="1" s="56">
      <c r="A6" s="81" t="inlineStr">
        <is>
          <t>Annual Maintenance Deferral ($)</t>
        </is>
      </c>
      <c r="B6" s="87" t="n">
        <v>2300000</v>
      </c>
      <c r="C6" s="88" t="inlineStr">
        <is>
          <t>Source: Fleet average, adjust to your portfolio</t>
        </is>
      </c>
    </row>
    <row r="7" ht="15" customHeight="1" s="56">
      <c r="A7" s="81" t="inlineStr">
        <is>
          <t>Annual Compound Rate (%)</t>
        </is>
      </c>
      <c r="B7" s="89" t="n">
        <v>0.18</v>
      </c>
      <c r="C7" s="88" t="inlineStr">
        <is>
          <t>Blended rate: spot→plate→floor→replace escalation</t>
        </is>
      </c>
    </row>
    <row r="8" ht="15" customHeight="1" s="56">
      <c r="A8" s="81" t="inlineStr">
        <is>
          <t>Emergency Multiplier</t>
        </is>
      </c>
      <c r="B8" s="90" t="n">
        <v>3.5</v>
      </c>
      <c r="C8" s="88" t="inlineStr">
        <is>
          <t>Source: Deloitte — emergency costs 3-5× preventive</t>
        </is>
      </c>
    </row>
    <row r="10" ht="27" customHeight="1" s="56">
      <c r="A10" s="63" t="inlineStr">
        <is>
          <t>Year</t>
        </is>
      </c>
      <c r="B10" s="63" t="inlineStr">
        <is>
          <t>New Deferral ($)</t>
        </is>
      </c>
      <c r="C10" s="63" t="inlineStr">
        <is>
          <t>Cumulative Debt ($)</t>
        </is>
      </c>
      <c r="D10" s="63" t="inlineStr">
        <is>
          <t>Interest Accrued ($)</t>
        </is>
      </c>
      <c r="E10" s="63" t="inlineStr">
        <is>
          <t>Total Liability ($)</t>
        </is>
      </c>
      <c r="F10" s="63" t="inlineStr">
        <is>
          <t>Emergency Equivalent ($)</t>
        </is>
      </c>
    </row>
    <row r="11" ht="15" customHeight="1" s="56">
      <c r="A11" s="91" t="n">
        <v>1</v>
      </c>
      <c r="B11" s="76">
        <f>$B$6</f>
        <v/>
      </c>
      <c r="C11" s="76">
        <f>B11</f>
        <v/>
      </c>
      <c r="D11" s="76">
        <f>C11*$B$7</f>
        <v/>
      </c>
      <c r="E11" s="92">
        <f>C11+D11</f>
        <v/>
      </c>
      <c r="F11" s="93">
        <f>E11*$B$8</f>
        <v/>
      </c>
    </row>
    <row r="12" ht="15" customHeight="1" s="56">
      <c r="A12" s="94" t="n">
        <v>2</v>
      </c>
      <c r="B12" s="69">
        <f>$B$6</f>
        <v/>
      </c>
      <c r="C12" s="69">
        <f>E11+B12</f>
        <v/>
      </c>
      <c r="D12" s="69">
        <f>C12*$B$7</f>
        <v/>
      </c>
      <c r="E12" s="95">
        <f>C12+D12</f>
        <v/>
      </c>
      <c r="F12" s="96">
        <f>E12*$B$8</f>
        <v/>
      </c>
    </row>
    <row r="13" ht="15" customHeight="1" s="56">
      <c r="A13" s="91" t="n">
        <v>3</v>
      </c>
      <c r="B13" s="76">
        <f>$B$6</f>
        <v/>
      </c>
      <c r="C13" s="76">
        <f>E12+B13</f>
        <v/>
      </c>
      <c r="D13" s="76">
        <f>C13*$B$7</f>
        <v/>
      </c>
      <c r="E13" s="92">
        <f>C13+D13</f>
        <v/>
      </c>
      <c r="F13" s="93">
        <f>E13*$B$8</f>
        <v/>
      </c>
    </row>
    <row r="14" ht="15" customHeight="1" s="56">
      <c r="A14" s="94" t="n">
        <v>4</v>
      </c>
      <c r="B14" s="69">
        <f>$B$6</f>
        <v/>
      </c>
      <c r="C14" s="69">
        <f>E13+B14</f>
        <v/>
      </c>
      <c r="D14" s="69">
        <f>C14*$B$7</f>
        <v/>
      </c>
      <c r="E14" s="95">
        <f>C14+D14</f>
        <v/>
      </c>
      <c r="F14" s="96">
        <f>E14*$B$8</f>
        <v/>
      </c>
    </row>
    <row r="15" ht="15" customHeight="1" s="56">
      <c r="A15" s="91" t="n">
        <v>5</v>
      </c>
      <c r="B15" s="76">
        <f>$B$6</f>
        <v/>
      </c>
      <c r="C15" s="76">
        <f>E14+B15</f>
        <v/>
      </c>
      <c r="D15" s="76">
        <f>C15*$B$7</f>
        <v/>
      </c>
      <c r="E15" s="92">
        <f>C15+D15</f>
        <v/>
      </c>
      <c r="F15" s="93">
        <f>E15*$B$8</f>
        <v/>
      </c>
    </row>
    <row r="16" ht="15" customHeight="1" s="56">
      <c r="A16" s="94" t="n">
        <v>6</v>
      </c>
      <c r="B16" s="69">
        <f>$B$6</f>
        <v/>
      </c>
      <c r="C16" s="69">
        <f>E15+B16</f>
        <v/>
      </c>
      <c r="D16" s="69">
        <f>C16*$B$7</f>
        <v/>
      </c>
      <c r="E16" s="95">
        <f>C16+D16</f>
        <v/>
      </c>
      <c r="F16" s="96">
        <f>E16*$B$8</f>
        <v/>
      </c>
    </row>
    <row r="17" ht="15" customHeight="1" s="56">
      <c r="A17" s="91" t="n">
        <v>7</v>
      </c>
      <c r="B17" s="76">
        <f>$B$6</f>
        <v/>
      </c>
      <c r="C17" s="76">
        <f>E16+B17</f>
        <v/>
      </c>
      <c r="D17" s="76">
        <f>C17*$B$7</f>
        <v/>
      </c>
      <c r="E17" s="92">
        <f>C17+D17</f>
        <v/>
      </c>
      <c r="F17" s="93">
        <f>E17*$B$8</f>
        <v/>
      </c>
    </row>
    <row r="18" ht="15" customHeight="1" s="56">
      <c r="A18" s="94" t="n">
        <v>8</v>
      </c>
      <c r="B18" s="69">
        <f>$B$6</f>
        <v/>
      </c>
      <c r="C18" s="69">
        <f>E17+B18</f>
        <v/>
      </c>
      <c r="D18" s="69">
        <f>C18*$B$7</f>
        <v/>
      </c>
      <c r="E18" s="95">
        <f>C18+D18</f>
        <v/>
      </c>
      <c r="F18" s="96">
        <f>E18*$B$8</f>
        <v/>
      </c>
    </row>
    <row r="19" ht="15" customHeight="1" s="56">
      <c r="A19" s="91" t="n">
        <v>9</v>
      </c>
      <c r="B19" s="76">
        <f>$B$6</f>
        <v/>
      </c>
      <c r="C19" s="76">
        <f>E18+B19</f>
        <v/>
      </c>
      <c r="D19" s="76">
        <f>C19*$B$7</f>
        <v/>
      </c>
      <c r="E19" s="92">
        <f>C19+D19</f>
        <v/>
      </c>
      <c r="F19" s="93">
        <f>E19*$B$8</f>
        <v/>
      </c>
    </row>
    <row r="20" ht="15" customHeight="1" s="56">
      <c r="A20" s="94" t="n">
        <v>10</v>
      </c>
      <c r="B20" s="69">
        <f>$B$6</f>
        <v/>
      </c>
      <c r="C20" s="69">
        <f>E19+B20</f>
        <v/>
      </c>
      <c r="D20" s="69">
        <f>C20*$B$7</f>
        <v/>
      </c>
      <c r="E20" s="95">
        <f>C20+D20</f>
        <v/>
      </c>
      <c r="F20" s="96">
        <f>E20*$B$8</f>
        <v/>
      </c>
    </row>
    <row r="21" ht="15" customHeight="1" s="56">
      <c r="A21" s="91" t="n">
        <v>11</v>
      </c>
      <c r="B21" s="76">
        <f>$B$6</f>
        <v/>
      </c>
      <c r="C21" s="76">
        <f>E20+B21</f>
        <v/>
      </c>
      <c r="D21" s="76">
        <f>C21*$B$7</f>
        <v/>
      </c>
      <c r="E21" s="92">
        <f>C21+D21</f>
        <v/>
      </c>
      <c r="F21" s="93">
        <f>E21*$B$8</f>
        <v/>
      </c>
    </row>
    <row r="22" ht="15" customHeight="1" s="56">
      <c r="A22" s="94" t="n">
        <v>12</v>
      </c>
      <c r="B22" s="69">
        <f>$B$6</f>
        <v/>
      </c>
      <c r="C22" s="69">
        <f>E21+B22</f>
        <v/>
      </c>
      <c r="D22" s="69">
        <f>C22*$B$7</f>
        <v/>
      </c>
      <c r="E22" s="95">
        <f>C22+D22</f>
        <v/>
      </c>
      <c r="F22" s="96">
        <f>E22*$B$8</f>
        <v/>
      </c>
    </row>
    <row r="23" ht="15" customHeight="1" s="56">
      <c r="A23" s="91" t="n">
        <v>13</v>
      </c>
      <c r="B23" s="76">
        <f>$B$6</f>
        <v/>
      </c>
      <c r="C23" s="76">
        <f>E22+B23</f>
        <v/>
      </c>
      <c r="D23" s="76">
        <f>C23*$B$7</f>
        <v/>
      </c>
      <c r="E23" s="92">
        <f>C23+D23</f>
        <v/>
      </c>
      <c r="F23" s="93">
        <f>E23*$B$8</f>
        <v/>
      </c>
    </row>
    <row r="24" ht="15" customHeight="1" s="56">
      <c r="A24" s="94" t="n">
        <v>14</v>
      </c>
      <c r="B24" s="69">
        <f>$B$6</f>
        <v/>
      </c>
      <c r="C24" s="69">
        <f>E23+B24</f>
        <v/>
      </c>
      <c r="D24" s="69">
        <f>C24*$B$7</f>
        <v/>
      </c>
      <c r="E24" s="95">
        <f>C24+D24</f>
        <v/>
      </c>
      <c r="F24" s="96">
        <f>E24*$B$8</f>
        <v/>
      </c>
    </row>
    <row r="25" ht="15" customHeight="1" s="56">
      <c r="A25" s="91" t="n">
        <v>15</v>
      </c>
      <c r="B25" s="76">
        <f>$B$6</f>
        <v/>
      </c>
      <c r="C25" s="76">
        <f>E24+B25</f>
        <v/>
      </c>
      <c r="D25" s="76">
        <f>C25*$B$7</f>
        <v/>
      </c>
      <c r="E25" s="92">
        <f>C25+D25</f>
        <v/>
      </c>
      <c r="F25" s="93">
        <f>E25*$B$8</f>
        <v/>
      </c>
    </row>
    <row r="27" ht="3" customHeight="1" s="56">
      <c r="A27" s="61" t="n"/>
      <c r="B27" s="61" t="n"/>
      <c r="C27" s="61" t="n"/>
      <c r="D27" s="61" t="n"/>
      <c r="E27" s="61" t="n"/>
      <c r="F27" s="61" t="n"/>
    </row>
    <row r="28" ht="15" customHeight="1" s="56">
      <c r="A28" s="85" t="inlineStr">
        <is>
          <t>Clearwell AI — AI knows THE world. We teach it YOUR world.</t>
        </is>
      </c>
      <c r="F28" s="60" t="inlineStr">
        <is>
          <t>clearwell.ai</t>
        </is>
      </c>
    </row>
    <row r="29" ht="15" customHeight="1" s="56">
      <c r="A29" s="86" t="inlineStr">
        <is>
          <t>© 2026 Clearwell AI  •  The Actuarial Function of a Tank  •  CFO Cheat Sheet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 filterMode="0">
    <tabColor rgb="FF2E7D32"/>
    <outlinePr summaryBelow="1" summaryRight="1"/>
    <pageSetUpPr fitToPage="0"/>
  </sheetPr>
  <dimension ref="A1:B2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8" customWidth="1" style="55" min="1" max="1"/>
    <col width="20" customWidth="1" style="55" min="2" max="2"/>
  </cols>
  <sheetData>
    <row r="1" ht="52" customHeight="1" s="56">
      <c r="A1" s="57" t="n"/>
      <c r="B1" s="57" t="n"/>
    </row>
    <row r="2" ht="24" customHeight="1" s="56">
      <c r="A2" s="58" t="inlineStr">
        <is>
          <t>INSPECTION ROI CALCULATOR</t>
        </is>
      </c>
    </row>
    <row r="3" ht="15.75" customHeight="1" s="56">
      <c r="A3" s="59" t="inlineStr">
        <is>
          <t>Per API 580 §12.7: Inspection as lifecycle cost optimization</t>
        </is>
      </c>
      <c r="B3" s="60" t="inlineStr">
        <is>
          <t>clearwell.ai</t>
        </is>
      </c>
    </row>
    <row r="4" ht="3.75" customHeight="1" s="56">
      <c r="A4" s="61" t="n"/>
      <c r="B4" s="61" t="n"/>
    </row>
    <row r="5" ht="15" customHeight="1" s="56">
      <c r="A5" s="80" t="inlineStr">
        <is>
          <t>INPUTS</t>
        </is>
      </c>
    </row>
    <row r="6" ht="15" customHeight="1" s="56">
      <c r="A6" s="81" t="inlineStr">
        <is>
          <t>Inspection Cost ($)</t>
        </is>
      </c>
      <c r="B6" s="87" t="n">
        <v>45000</v>
      </c>
    </row>
    <row r="7" ht="15" customHeight="1" s="56">
      <c r="A7" s="81" t="inlineStr">
        <is>
          <t>Pre-Inspection Annualized Risk ($/yr)</t>
        </is>
      </c>
      <c r="B7" s="87" t="n">
        <v>847000</v>
      </c>
    </row>
    <row r="8" ht="15" customHeight="1" s="56">
      <c r="A8" s="81" t="inlineStr">
        <is>
          <t>Post-Inspection Annualized Risk ($/yr)</t>
        </is>
      </c>
      <c r="B8" s="87" t="n">
        <v>234000</v>
      </c>
    </row>
    <row r="9" ht="15" customHeight="1" s="56">
      <c r="A9" s="81" t="inlineStr">
        <is>
          <t>Downtime Days</t>
        </is>
      </c>
      <c r="B9" s="97" t="n">
        <v>15</v>
      </c>
    </row>
    <row r="10" ht="15" customHeight="1" s="56">
      <c r="A10" s="81" t="inlineStr">
        <is>
          <t>Daily Lease Revenue ($/day)</t>
        </is>
      </c>
      <c r="B10" s="87" t="n">
        <v>4000</v>
      </c>
    </row>
    <row r="11" ht="15" customHeight="1" s="56">
      <c r="A11" s="81" t="inlineStr">
        <is>
          <t>Daily Production Impact ($/day)</t>
        </is>
      </c>
      <c r="B11" s="87" t="n">
        <v>50000</v>
      </c>
    </row>
    <row r="13" ht="15" customHeight="1" s="56">
      <c r="A13" s="80" t="inlineStr">
        <is>
          <t>RESULTS</t>
        </is>
      </c>
    </row>
    <row r="14" ht="15" customHeight="1" s="56">
      <c r="A14" s="81" t="inlineStr">
        <is>
          <t>Annual Risk Reduction</t>
        </is>
      </c>
      <c r="B14" s="98">
        <f>B7-B8</f>
        <v/>
      </c>
    </row>
    <row r="15" ht="15" customHeight="1" s="56">
      <c r="A15" s="81" t="inlineStr">
        <is>
          <t>Downtime Cost (Lease Revenue Lost)</t>
        </is>
      </c>
      <c r="B15" s="98">
        <f>B9*B10</f>
        <v/>
      </c>
    </row>
    <row r="16" ht="15" customHeight="1" s="56">
      <c r="A16" s="81" t="inlineStr">
        <is>
          <t>Downtime Cost (Production Impact)</t>
        </is>
      </c>
      <c r="B16" s="98">
        <f>B9*B11</f>
        <v/>
      </c>
    </row>
    <row r="17" ht="15" customHeight="1" s="56">
      <c r="A17" s="81" t="inlineStr">
        <is>
          <t>Total Inspection Investment</t>
        </is>
      </c>
      <c r="B17" s="98">
        <f>B6+B15+B16</f>
        <v/>
      </c>
    </row>
    <row r="18" ht="15" customHeight="1" s="56">
      <c r="A18" s="81" t="inlineStr">
        <is>
          <t>Return on Inspection ($)</t>
        </is>
      </c>
      <c r="B18" s="82">
        <f>B14-B17</f>
        <v/>
      </c>
    </row>
    <row r="19" ht="15" customHeight="1" s="56">
      <c r="A19" s="81" t="inlineStr">
        <is>
          <t>ROI Multiple</t>
        </is>
      </c>
      <c r="B19" s="99">
        <f>IF(B17=0,0,B14/B17)</f>
        <v/>
      </c>
    </row>
    <row r="20" ht="15" customHeight="1" s="56">
      <c r="A20" s="81" t="inlineStr">
        <is>
          <t>Payback Period (months)</t>
        </is>
      </c>
      <c r="B20" s="100">
        <f>IF(B14=0,0,B17/(B14/12))</f>
        <v/>
      </c>
    </row>
    <row r="22" ht="3" customHeight="1" s="56">
      <c r="A22" s="61" t="n"/>
      <c r="B22" s="61" t="n"/>
    </row>
    <row r="23" ht="15" customHeight="1" s="56">
      <c r="A23" s="85" t="inlineStr">
        <is>
          <t>Clearwell AI — AI knows THE world. We teach it YOUR world.</t>
        </is>
      </c>
      <c r="B23" s="60" t="inlineStr">
        <is>
          <t>clearwell.ai</t>
        </is>
      </c>
    </row>
    <row r="24" ht="15" customHeight="1" s="56">
      <c r="A24" s="86" t="inlineStr">
        <is>
          <t>© 2026 Clearwell AI  •  The Actuarial Function of a Tank  •  CFO Cheat Sheet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 filterMode="0">
    <tabColor rgb="FF112244"/>
    <outlinePr summaryBelow="1" summaryRight="1"/>
    <pageSetUpPr fitToPage="0"/>
  </sheetPr>
  <dimension ref="A1:E17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5" customWidth="1" style="55" min="1" max="1"/>
    <col width="18" customWidth="1" style="55" min="2" max="3"/>
    <col width="14" customWidth="1" style="55" min="4" max="5"/>
  </cols>
  <sheetData>
    <row r="1" ht="52" customHeight="1" s="56">
      <c r="A1" s="57" t="n"/>
      <c r="B1" s="57" t="n"/>
      <c r="C1" s="57" t="n"/>
      <c r="D1" s="57" t="n"/>
      <c r="E1" s="57" t="n"/>
    </row>
    <row r="2" ht="24" customHeight="1" s="56">
      <c r="A2" s="58" t="inlineStr">
        <is>
          <t>NORMAL vs. CRISIS ECONOMICS</t>
        </is>
      </c>
    </row>
    <row r="3" ht="15.75" customHeight="1" s="56">
      <c r="A3" s="59" t="inlineStr">
        <is>
          <t>How the Hormuz disruption changes every financial metric simultaneously</t>
        </is>
      </c>
      <c r="E3" s="60" t="inlineStr">
        <is>
          <t>clearwell.ai</t>
        </is>
      </c>
    </row>
    <row r="4" ht="3.75" customHeight="1" s="56">
      <c r="A4" s="61" t="n"/>
      <c r="B4" s="61" t="n"/>
      <c r="C4" s="61" t="n"/>
      <c r="D4" s="61" t="n"/>
      <c r="E4" s="61" t="n"/>
    </row>
    <row r="5" ht="15" customHeight="1" s="56">
      <c r="A5" s="63" t="inlineStr">
        <is>
          <t>Metric</t>
        </is>
      </c>
      <c r="B5" s="63" t="inlineStr">
        <is>
          <t>Normal Market</t>
        </is>
      </c>
      <c r="C5" s="63" t="inlineStr">
        <is>
          <t>Crisis Market</t>
        </is>
      </c>
      <c r="D5" s="63" t="inlineStr">
        <is>
          <t>Change</t>
        </is>
      </c>
      <c r="E5" s="63" t="inlineStr">
        <is>
          <t>% Change</t>
        </is>
      </c>
    </row>
    <row r="6" ht="15" customHeight="1" s="56">
      <c r="A6" s="101" t="inlineStr">
        <is>
          <t>Lease Rate ($/bbl/month)</t>
        </is>
      </c>
      <c r="B6" s="65" t="n">
        <v>0.3</v>
      </c>
      <c r="C6" s="102" t="n">
        <v>1.2</v>
      </c>
      <c r="D6" s="72">
        <f>C6-B6</f>
        <v/>
      </c>
      <c r="E6" s="103">
        <f>IF(B6=0,0,(C6-B6)/B6)</f>
        <v/>
      </c>
    </row>
    <row r="7" ht="15" customHeight="1" s="56">
      <c r="A7" s="81" t="inlineStr">
        <is>
          <t>Inventory Value ($/bbl)</t>
        </is>
      </c>
      <c r="B7" s="74" t="n">
        <v>50</v>
      </c>
      <c r="C7" s="102" t="n">
        <v>126</v>
      </c>
      <c r="D7" s="79">
        <f>C7-B7</f>
        <v/>
      </c>
      <c r="E7" s="104">
        <f>IF(B7=0,0,(C7-B7)/B7)</f>
        <v/>
      </c>
    </row>
    <row r="8" ht="15" customHeight="1" s="56">
      <c r="A8" s="101" t="inlineStr">
        <is>
          <t>Contango Spread ($/bbl/yr)</t>
        </is>
      </c>
      <c r="B8" s="65" t="n">
        <v>0.18</v>
      </c>
      <c r="C8" s="102" t="n">
        <v>5.5</v>
      </c>
      <c r="D8" s="72">
        <f>C8-B8</f>
        <v/>
      </c>
      <c r="E8" s="103">
        <f>IF(B8=0,0,(C8-B8)/B8)</f>
        <v/>
      </c>
    </row>
    <row r="9" ht="15" customHeight="1" s="56">
      <c r="A9" s="81" t="inlineStr">
        <is>
          <t>Fed Funds Rate (%)</t>
        </is>
      </c>
      <c r="B9" s="74" t="n">
        <v>0.0425</v>
      </c>
      <c r="C9" s="102" t="n">
        <v>0.03625</v>
      </c>
      <c r="D9" s="79">
        <f>C9-B9</f>
        <v/>
      </c>
      <c r="E9" s="104">
        <f>IF(B9=0,0,(C9-B9)/B9)</f>
        <v/>
      </c>
    </row>
    <row r="10" ht="15" customHeight="1" s="56">
      <c r="A10" s="101" t="inlineStr">
        <is>
          <t>10-Year Treasury (%)</t>
        </is>
      </c>
      <c r="B10" s="65" t="n">
        <v>0.038</v>
      </c>
      <c r="C10" s="102" t="n">
        <v>0.04265</v>
      </c>
      <c r="D10" s="72">
        <f>C10-B10</f>
        <v/>
      </c>
      <c r="E10" s="103">
        <f>IF(B10=0,0,(C10-B10)/B10)</f>
        <v/>
      </c>
    </row>
    <row r="11" ht="15" customHeight="1" s="56">
      <c r="A11" s="81" t="inlineStr">
        <is>
          <t>Opp Cost 30-Day Insp (100K bbl)</t>
        </is>
      </c>
      <c r="B11" s="74" t="n">
        <v>30000</v>
      </c>
      <c r="C11" s="102" t="n">
        <v>120000</v>
      </c>
      <c r="D11" s="79">
        <f>C11-B11</f>
        <v/>
      </c>
      <c r="E11" s="104">
        <f>IF(B11=0,0,(C11-B11)/B11)</f>
        <v/>
      </c>
    </row>
    <row r="12" ht="15" customHeight="1" s="56">
      <c r="A12" s="101" t="inlineStr">
        <is>
          <t>Inventory at Risk (100K bbl)</t>
        </is>
      </c>
      <c r="B12" s="65" t="n">
        <v>5000000</v>
      </c>
      <c r="C12" s="102" t="n">
        <v>12600000</v>
      </c>
      <c r="D12" s="72">
        <f>C12-B12</f>
        <v/>
      </c>
      <c r="E12" s="103">
        <f>IF(B12=0,0,(C12-B12)/B12)</f>
        <v/>
      </c>
    </row>
    <row r="13" ht="15" customHeight="1" s="56">
      <c r="A13" s="81" t="inlineStr">
        <is>
          <t>War Risk Insurance Premium</t>
        </is>
      </c>
      <c r="B13" s="74" t="n">
        <v>0.00125</v>
      </c>
      <c r="C13" s="102" t="n">
        <v>0.004</v>
      </c>
      <c r="D13" s="79">
        <f>C13-B13</f>
        <v/>
      </c>
      <c r="E13" s="104">
        <f>IF(B13=0,0,(C13-B13)/B13)</f>
        <v/>
      </c>
    </row>
    <row r="15" ht="3" customHeight="1" s="56">
      <c r="A15" s="61" t="n"/>
      <c r="B15" s="61" t="n"/>
      <c r="C15" s="61" t="n"/>
      <c r="D15" s="61" t="n"/>
      <c r="E15" s="61" t="n"/>
    </row>
    <row r="16" ht="15" customHeight="1" s="56">
      <c r="A16" s="85" t="inlineStr">
        <is>
          <t>Clearwell AI — AI knows THE world. We teach it YOUR world.</t>
        </is>
      </c>
      <c r="E16" s="60" t="inlineStr">
        <is>
          <t>clearwell.ai</t>
        </is>
      </c>
    </row>
    <row r="17" ht="15" customHeight="1" s="56">
      <c r="A17" s="86" t="inlineStr">
        <is>
          <t>© 2026 Clearwell AI  •  The Actuarial Function of a Tank  •  CFO Cheat Sheet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 filterMode="0">
    <tabColor rgb="FF6B7B8D"/>
    <outlinePr summaryBelow="1" summaryRight="1"/>
    <pageSetUpPr fitToPage="0"/>
  </sheetPr>
  <dimension ref="A1:C2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2" customWidth="1" style="55" min="1" max="1"/>
    <col width="52" customWidth="1" style="55" min="2" max="3"/>
  </cols>
  <sheetData>
    <row r="1" ht="52" customHeight="1" s="56">
      <c r="A1" s="57" t="n"/>
      <c r="B1" s="57" t="n"/>
      <c r="C1" s="57" t="n"/>
    </row>
    <row r="2" ht="24" customHeight="1" s="56">
      <c r="A2" s="58" t="inlineStr">
        <is>
          <t>STANDARDS REFERENCES &amp; DATA SOURCES</t>
        </is>
      </c>
    </row>
    <row r="3" ht="15.75" customHeight="1" s="56">
      <c r="A3" s="59" t="inlineStr">
        <is>
          <t>Technical standards and market data underpinning the risk model</t>
        </is>
      </c>
      <c r="C3" s="60" t="inlineStr">
        <is>
          <t>clearwell.ai</t>
        </is>
      </c>
    </row>
    <row r="4" ht="3.75" customHeight="1" s="56">
      <c r="A4" s="61" t="n"/>
      <c r="B4" s="61" t="n"/>
      <c r="C4" s="61" t="n"/>
    </row>
    <row r="5" ht="15" customHeight="1" s="56">
      <c r="A5" s="63" t="inlineStr">
        <is>
          <t>Standard/Source</t>
        </is>
      </c>
      <c r="B5" s="63" t="inlineStr">
        <is>
          <t>Description</t>
        </is>
      </c>
      <c r="C5" s="63" t="inlineStr">
        <is>
          <t>Key Financial Output</t>
        </is>
      </c>
    </row>
    <row r="6" ht="15" customHeight="1" s="56">
      <c r="A6" s="105" t="inlineStr">
        <is>
          <t>API 581</t>
        </is>
      </c>
      <c r="B6" s="106" t="inlineStr">
        <is>
          <t>Risk-Based Inspection Methodology, 4th Ed (Jan 2025)</t>
        </is>
      </c>
      <c r="C6" s="107" t="inlineStr">
        <is>
          <t>Annualized risk = PoF × CoF in $/year</t>
        </is>
      </c>
    </row>
    <row r="7" ht="15" customHeight="1" s="56">
      <c r="A7" s="108" t="inlineStr">
        <is>
          <t>API 653</t>
        </is>
      </c>
      <c r="B7" s="109" t="inlineStr">
        <is>
          <t>Tank Inspection, Repair, Alteration, Reconstruction, 5th Ed</t>
        </is>
      </c>
      <c r="C7" s="110" t="inlineStr">
        <is>
          <t>Remaining Life = (Actual - Min) / Corrosion Rate</t>
        </is>
      </c>
    </row>
    <row r="8" ht="15" customHeight="1" s="56">
      <c r="A8" s="105" t="inlineStr">
        <is>
          <t>API 579</t>
        </is>
      </c>
      <c r="B8" s="106" t="inlineStr">
        <is>
          <t>Fitness-for-Service / ASME FFS-1, 3rd Ed (2021)</t>
        </is>
      </c>
      <c r="C8" s="107" t="inlineStr">
        <is>
          <t>3-level assessment; Level 2/3 extends life 5-15 years</t>
        </is>
      </c>
    </row>
    <row r="9" ht="15" customHeight="1" s="56">
      <c r="A9" s="108" t="inlineStr">
        <is>
          <t>API 580</t>
        </is>
      </c>
      <c r="B9" s="109" t="inlineStr">
        <is>
          <t>Risk-Based Inspection, 4th Ed (Aug 2023)</t>
        </is>
      </c>
      <c r="C9" s="110" t="inlineStr">
        <is>
          <t>§12.7: Achieving Lowest Lifecycle Costs with RBI</t>
        </is>
      </c>
    </row>
    <row r="10" ht="15" customHeight="1" s="56">
      <c r="A10" s="105" t="inlineStr">
        <is>
          <t>EEMUA 159</t>
        </is>
      </c>
      <c r="B10" s="106" t="inlineStr">
        <is>
          <t>Above Ground Storage Tanks, Ed 6 (Apr 2025)</t>
        </is>
      </c>
      <c r="C10" s="107" t="inlineStr">
        <is>
          <t>Ch.17: PPM including §17.2.4 Life Cycle Costing</t>
        </is>
      </c>
    </row>
    <row r="11" ht="15" customHeight="1" s="56">
      <c r="A11" s="108" t="inlineStr">
        <is>
          <t>EEMUA 206</t>
        </is>
      </c>
      <c r="B11" s="109" t="inlineStr">
        <is>
          <t>Risk Based Inspection Guide (2006)</t>
        </is>
      </c>
      <c r="C11" s="110" t="inlineStr">
        <is>
          <t>Separates Business risk from SHE risk</t>
        </is>
      </c>
    </row>
    <row r="12" ht="15" customHeight="1" s="56">
      <c r="A12" s="105" t="inlineStr">
        <is>
          <t>ISO/TS 55010</t>
        </is>
      </c>
      <c r="B12" s="106" t="inlineStr">
        <is>
          <t>Financial-Nonfinancial Alignment (2024)</t>
        </is>
      </c>
      <c r="C12" s="107" t="inlineStr">
        <is>
          <t>Bridge between engineering and financial management</t>
        </is>
      </c>
    </row>
    <row r="13" ht="15" customHeight="1" s="56">
      <c r="A13" s="108" t="inlineStr">
        <is>
          <t>AASB INT 1030</t>
        </is>
      </c>
      <c r="B13" s="109" t="inlineStr">
        <is>
          <t>Condition-Based Depreciation (2005)</t>
        </is>
      </c>
      <c r="C13" s="110" t="inlineStr">
        <is>
          <t>Engineers determine consumption of economic benefits</t>
        </is>
      </c>
    </row>
    <row r="14" ht="15" customHeight="1" s="56">
      <c r="A14" s="105" t="inlineStr">
        <is>
          <t>NACE IMPACT</t>
        </is>
      </c>
      <c r="B14" s="106" t="inlineStr">
        <is>
          <t>Global Corrosion Cost Study (2016)</t>
        </is>
      </c>
      <c r="C14" s="107" t="inlineStr">
        <is>
          <t>$2.5T global; $7B for ASTs; ROI not common = major gap</t>
        </is>
      </c>
    </row>
    <row r="15" ht="15" customHeight="1" s="56">
      <c r="A15" s="108" t="inlineStr">
        <is>
          <t>Deloitte</t>
        </is>
      </c>
      <c r="B15" s="109" t="inlineStr">
        <is>
          <t>Deferred Maintenance Analysis (2021)</t>
        </is>
      </c>
      <c r="C15" s="110" t="inlineStr">
        <is>
          <t>Emergency maintenance costs 3-5× preventive</t>
        </is>
      </c>
    </row>
    <row r="16" ht="15" customHeight="1" s="56">
      <c r="A16" s="105" t="inlineStr">
        <is>
          <t>Tank Tiger</t>
        </is>
      </c>
      <c r="B16" s="106" t="inlineStr">
        <is>
          <t>Storage Pricing Index, North America</t>
        </is>
      </c>
      <c r="C16" s="107" t="inlineStr">
        <is>
          <t>Historical since 2015; predictive demand data</t>
        </is>
      </c>
    </row>
    <row r="17" ht="15" customHeight="1" s="56">
      <c r="A17" s="108" t="inlineStr">
        <is>
          <t>Insights Global</t>
        </is>
      </c>
      <c r="B17" s="109" t="inlineStr">
        <is>
          <t>Global Tank Storage Rate Report</t>
        </is>
      </c>
      <c r="C17" s="110" t="inlineStr">
        <is>
          <t>Quarterly: Houston, ARA, Fujairah, Singapore</t>
        </is>
      </c>
    </row>
    <row r="18" ht="15" customHeight="1" s="56">
      <c r="A18" s="105" t="inlineStr">
        <is>
          <t>General Index</t>
        </is>
      </c>
      <c r="B18" s="106" t="inlineStr">
        <is>
          <t>Tank Storage Price Indexes</t>
        </is>
      </c>
      <c r="C18" s="107" t="inlineStr">
        <is>
          <t>40+ assessments: crudes, products, blendstocks</t>
        </is>
      </c>
    </row>
    <row r="20" ht="3" customHeight="1" s="56">
      <c r="A20" s="61" t="n"/>
      <c r="B20" s="61" t="n"/>
      <c r="C20" s="61" t="n"/>
    </row>
    <row r="21" ht="15" customHeight="1" s="56">
      <c r="A21" s="85" t="inlineStr">
        <is>
          <t>Clearwell AI — AI knows THE world. We teach it YOUR world.</t>
        </is>
      </c>
      <c r="C21" s="60" t="inlineStr">
        <is>
          <t>clearwell.ai</t>
        </is>
      </c>
    </row>
    <row r="22" ht="15" customHeight="1" s="56">
      <c r="A22" s="86" t="inlineStr">
        <is>
          <t>© 2026 Clearwell AI  •  The Actuarial Function of a Tank  •  CFO Cheat Sheet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1027AE58B55E46A70DFB4C78E04319" ma:contentTypeVersion="12" ma:contentTypeDescription="Create a new document." ma:contentTypeScope="" ma:versionID="518e52d90921e17e9c64ba3970456eb2">
  <xsd:schema xmlns:xsd="http://www.w3.org/2001/XMLSchema" xmlns:xs="http://www.w3.org/2001/XMLSchema" xmlns:p="http://schemas.microsoft.com/office/2006/metadata/properties" xmlns:ns2="d2fdf5fb-07b5-461f-a706-63e983a82840" xmlns:ns3="08d0bbdf-2c41-492d-90ab-b22bddbf51da" targetNamespace="http://schemas.microsoft.com/office/2006/metadata/properties" ma:root="true" ma:fieldsID="ee1c15b1d4ab89cdae31b8aa8cd99a13" ns2:_="" ns3:_="">
    <xsd:import namespace="d2fdf5fb-07b5-461f-a706-63e983a82840"/>
    <xsd:import namespace="08d0bbdf-2c41-492d-90ab-b22bddbf51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fdf5fb-07b5-461f-a706-63e983a828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0471ffe-3f39-4594-a643-572c036321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d0bbdf-2c41-492d-90ab-b22bddbf51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23fa99e-4cea-40f7-8e4b-67da6a5d3af2}" ma:internalName="TaxCatchAll" ma:showField="CatchAllData" ma:web="08d0bbdf-2c41-492d-90ab-b22bddbf51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fdf5fb-07b5-461f-a706-63e983a82840">
      <Terms xmlns="http://schemas.microsoft.com/office/infopath/2007/PartnerControls"/>
    </lcf76f155ced4ddcb4097134ff3c332f>
    <TaxCatchAll xmlns="08d0bbdf-2c41-492d-90ab-b22bddbf51da" xsi:nil="true"/>
  </documentManagement>
</p:properties>
</file>

<file path=customXml/itemProps1.xml><?xml version="1.0" encoding="utf-8"?>
<ds:datastoreItem xmlns:ds="http://schemas.openxmlformats.org/officeDocument/2006/customXml" ds:itemID="{783648A4-480A-4D9C-968D-11564586EE48}"/>
</file>

<file path=customXml/itemProps2.xml><?xml version="1.0" encoding="utf-8"?>
<ds:datastoreItem xmlns:ds="http://schemas.openxmlformats.org/officeDocument/2006/customXml" ds:itemID="{D0609E0B-A70B-438E-8682-BDAB5CAB380D}"/>
</file>

<file path=customXml/itemProps3.xml><?xml version="1.0" encoding="utf-8"?>
<ds:datastoreItem xmlns:ds="http://schemas.openxmlformats.org/officeDocument/2006/customXml" ds:itemID="{71F8EC9B-3E82-41D1-A24B-0902AC160AF9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revision>0</cp:revision>
  <dcterms:created xsi:type="dcterms:W3CDTF">2026-03-22T13:23:26Z</dcterms:created>
  <dcterms:modified xsi:type="dcterms:W3CDTF">2026-03-22T13:35:29Z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0x0101000C1027AE58B55E46A70DFB4C78E04319</vt:lpwstr>
  </property>
  <property fmtid="{D5CDD505-2E9C-101B-9397-08002B2CF9AE}" pid="3" name="MediaServiceImageTags">
    <vt:lpwstr/>
  </property>
</Properties>
</file>